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ion\Desktop\"/>
    </mc:Choice>
  </mc:AlternateContent>
  <bookViews>
    <workbookView xWindow="-120" yWindow="-120" windowWidth="29040" windowHeight="15840" tabRatio="689"/>
  </bookViews>
  <sheets>
    <sheet name="mode d'emploi" sheetId="4" r:id="rId1"/>
    <sheet name="egpa récap F" sheetId="1" r:id="rId2"/>
    <sheet name="egpa récap M" sheetId="2" r:id="rId3"/>
    <sheet name="egpa récap élève" sheetId="3" r:id="rId4"/>
    <sheet name="graphiques" sheetId="5" state="hidden" r:id="rId5"/>
    <sheet name="données graphique" sheetId="7" state="hidden" r:id="rId6"/>
  </sheets>
  <definedNames>
    <definedName name="BDD_F">'egpa récap F'!$A$13:$N$23</definedName>
    <definedName name="BDD_M">'egpa récap M'!$A$13:$Q$23</definedName>
    <definedName name="Liste_eleves">'egpa récap F'!$A$13:$A$23</definedName>
    <definedName name="_xlnm.Print_Area" localSheetId="3">'egpa récap élève'!$A$1:$R$76</definedName>
    <definedName name="_xlnm.Print_Area" localSheetId="1">'egpa récap F'!$A$1:$O$32</definedName>
    <definedName name="_xlnm.Print_Area" localSheetId="2">'egpa récap M'!$A$1:$R$28</definedName>
    <definedName name="_xlnm.Print_Area" localSheetId="4">graphiques!$A$1:$O$46</definedName>
    <definedName name="_xlnm.Print_Area" localSheetId="0">'mode d''emploi'!$A$1:$O$19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C4" i="7"/>
  <c r="O13" i="1" l="1"/>
  <c r="C20" i="2" l="1"/>
  <c r="B20" i="2"/>
  <c r="A20" i="2"/>
  <c r="C17" i="2"/>
  <c r="C18" i="2"/>
  <c r="C19" i="2"/>
  <c r="B17" i="2"/>
  <c r="B18" i="2"/>
  <c r="B19" i="2"/>
  <c r="A17" i="2"/>
  <c r="R17" i="2" s="1"/>
  <c r="A18" i="2"/>
  <c r="R18" i="2" s="1"/>
  <c r="A19" i="2"/>
  <c r="R19" i="2" s="1"/>
  <c r="O18" i="1"/>
  <c r="O19" i="1"/>
  <c r="O20" i="1"/>
  <c r="O14" i="1" l="1"/>
  <c r="O15" i="1"/>
  <c r="O16" i="1"/>
  <c r="O17" i="1"/>
  <c r="O21" i="1"/>
  <c r="O22" i="1"/>
  <c r="O23" i="1"/>
  <c r="B10" i="3" l="1"/>
  <c r="A14" i="2"/>
  <c r="R14" i="2" s="1"/>
  <c r="B14" i="2"/>
  <c r="C14" i="2"/>
  <c r="A15" i="2"/>
  <c r="R15" i="2" s="1"/>
  <c r="B15" i="2"/>
  <c r="C15" i="2"/>
  <c r="A16" i="2"/>
  <c r="R16" i="2" s="1"/>
  <c r="B16" i="2"/>
  <c r="C16" i="2"/>
  <c r="R20" i="2"/>
  <c r="A21" i="2"/>
  <c r="R21" i="2" s="1"/>
  <c r="B21" i="2"/>
  <c r="C21" i="2"/>
  <c r="A22" i="2"/>
  <c r="R22" i="2" s="1"/>
  <c r="B22" i="2"/>
  <c r="C22" i="2"/>
  <c r="A23" i="2"/>
  <c r="R23" i="2" s="1"/>
  <c r="B23" i="2"/>
  <c r="C23" i="2"/>
  <c r="B13" i="2"/>
  <c r="C13" i="2"/>
  <c r="A13" i="2"/>
  <c r="B4" i="3"/>
  <c r="B3" i="3"/>
  <c r="B2" i="3"/>
  <c r="B1" i="3"/>
  <c r="B2" i="2"/>
  <c r="B3" i="2"/>
  <c r="B4" i="2"/>
  <c r="B1" i="2"/>
  <c r="A1" i="7" l="1"/>
  <c r="N13" i="3"/>
  <c r="R13" i="2"/>
  <c r="N18" i="3"/>
  <c r="Q18" i="3"/>
  <c r="P18" i="3"/>
  <c r="O18" i="3"/>
  <c r="H13" i="3"/>
  <c r="D13" i="3"/>
  <c r="J13" i="3"/>
  <c r="I13" i="3"/>
  <c r="M13" i="3"/>
  <c r="L13" i="3"/>
  <c r="K13" i="3"/>
  <c r="J18" i="3"/>
  <c r="F18" i="3"/>
  <c r="M18" i="3"/>
  <c r="I18" i="3"/>
  <c r="E18" i="3"/>
  <c r="L18" i="3"/>
  <c r="H18" i="3"/>
  <c r="D18" i="3"/>
  <c r="K18" i="3"/>
  <c r="G18" i="3"/>
  <c r="B11" i="3"/>
  <c r="A2" i="7" s="1"/>
  <c r="B12" i="3"/>
  <c r="E13" i="3"/>
  <c r="F13" i="3"/>
  <c r="G13" i="3"/>
  <c r="B3" i="7" s="1"/>
  <c r="B4" i="7" s="1"/>
  <c r="R13" i="3" l="1"/>
  <c r="B5" i="7" s="1"/>
  <c r="R18" i="3"/>
  <c r="B6" i="7" s="1"/>
</calcChain>
</file>

<file path=xl/sharedStrings.xml><?xml version="1.0" encoding="utf-8"?>
<sst xmlns="http://schemas.openxmlformats.org/spreadsheetml/2006/main" count="188" uniqueCount="112">
  <si>
    <t>ECOLE:</t>
  </si>
  <si>
    <t>COMMUNE:</t>
  </si>
  <si>
    <t>Année scolaire:</t>
  </si>
  <si>
    <t>EVALUATIONS EGPA</t>
  </si>
  <si>
    <t>Circonscription:</t>
  </si>
  <si>
    <t>Elève</t>
  </si>
  <si>
    <t>Français</t>
  </si>
  <si>
    <t>Nom</t>
  </si>
  <si>
    <t>Prénom</t>
  </si>
  <si>
    <t>Classe</t>
  </si>
  <si>
    <t>Lecture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</si>
  <si>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</si>
  <si>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</si>
  <si>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</si>
  <si>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</si>
  <si>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</si>
  <si>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</si>
  <si>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</si>
  <si>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</si>
  <si>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</si>
  <si>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</si>
  <si>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r>
      <t xml:space="preserve">Tableau récapitulatif - </t>
    </r>
    <r>
      <rPr>
        <b/>
        <sz val="11"/>
        <color theme="1"/>
        <rFont val="Calibri"/>
        <family val="2"/>
        <scheme val="minor"/>
      </rPr>
      <t>Français</t>
    </r>
  </si>
  <si>
    <r>
      <t xml:space="preserve">Tableau récapitulatif - </t>
    </r>
    <r>
      <rPr>
        <b/>
        <sz val="11"/>
        <color theme="1"/>
        <rFont val="Calibri"/>
        <family val="2"/>
        <scheme val="minor"/>
      </rPr>
      <t>Mathématiques</t>
    </r>
  </si>
  <si>
    <t>Mathématiques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</si>
  <si>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</si>
  <si>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</si>
  <si>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</si>
  <si>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</si>
  <si>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</si>
  <si>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</si>
  <si>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</si>
  <si>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</si>
  <si>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</si>
  <si>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</si>
  <si>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Nombres et calculs</t>
  </si>
  <si>
    <t>Tableau de synthèse - Elève</t>
  </si>
  <si>
    <t>Classe:</t>
  </si>
  <si>
    <t xml:space="preserve">Nom: 
</t>
  </si>
  <si>
    <t>Prénom :</t>
  </si>
  <si>
    <t>Choix de l'élève</t>
  </si>
  <si>
    <t>Ecriture</t>
  </si>
  <si>
    <t>F11</t>
  </si>
  <si>
    <t>Données</t>
  </si>
  <si>
    <t>M11</t>
  </si>
  <si>
    <t>M12</t>
  </si>
  <si>
    <t>M13</t>
  </si>
  <si>
    <t>M14</t>
  </si>
  <si>
    <t>Comment procéder?</t>
  </si>
  <si>
    <t>1. Saisir le nom de l'école, la commune et l'année scolaire de passation des évaluations dans le cadre en haut à gauche.</t>
  </si>
  <si>
    <t>3. Saisir les notes en Français. Le total se fait automatiquement. On retrouvera également ces données pour chaque élève dans le tableau de synthèse par élève (dernier onglet).</t>
  </si>
  <si>
    <t>* Sur l'onglet "egpa récap F"</t>
  </si>
  <si>
    <t>* Sur l'onglet "egpa récap M"</t>
  </si>
  <si>
    <t>Le nom de l'école, la commune et l'année scolaire de passation des évaluations apparaissent déjà sur la page.</t>
  </si>
  <si>
    <t>4. Saisir les notes en Mathématiques. Le total se fait automatiquement. On retrouvera ces données également pour chaque élève dans le tableau de synthèse par élève (dernier onglet).</t>
  </si>
  <si>
    <t>7. Joindre au dossier de pré-orientation EGPA.</t>
  </si>
  <si>
    <t>Mode d'emploi du tableau récapitulatif des résultats collectifs en Français et Mathématiques, individuel par élève</t>
  </si>
  <si>
    <t>© S. Schildknecht</t>
  </si>
  <si>
    <t>2. Saisir les noms, prénoms et classes des élèves concernés par les évaluations EGPA dans les 3 champs prévus. Ces données se retrouveront automatiquement dans l'onglet de saisie des résultats de Mathématiques, ainsi que dans l'onglet de synthèse par élève.</t>
  </si>
  <si>
    <t>8. Renouveler l'opération pour chaque élève, en le choisissant dans le menu déroulant.</t>
  </si>
  <si>
    <r>
      <t xml:space="preserve">Note </t>
    </r>
    <r>
      <rPr>
        <b/>
        <sz val="11"/>
        <color theme="1"/>
        <rFont val="Calibri"/>
        <family val="2"/>
        <scheme val="minor"/>
      </rPr>
      <t>Français</t>
    </r>
    <r>
      <rPr>
        <sz val="11"/>
        <color theme="1"/>
        <rFont val="Calibri"/>
        <family val="2"/>
        <scheme val="minor"/>
      </rPr>
      <t xml:space="preserve"> sur 50</t>
    </r>
  </si>
  <si>
    <r>
      <t xml:space="preserve">Note </t>
    </r>
    <r>
      <rPr>
        <b/>
        <sz val="11"/>
        <color theme="1"/>
        <rFont val="Calibri"/>
        <family val="2"/>
        <scheme val="minor"/>
      </rPr>
      <t>Mathématiques</t>
    </r>
    <r>
      <rPr>
        <sz val="11"/>
        <color theme="1"/>
        <rFont val="Calibri"/>
        <family val="2"/>
        <scheme val="minor"/>
      </rPr>
      <t xml:space="preserve"> sur 50</t>
    </r>
  </si>
  <si>
    <r>
      <t xml:space="preserve">Note </t>
    </r>
    <r>
      <rPr>
        <b/>
        <sz val="14"/>
        <color theme="1"/>
        <rFont val="Calibri"/>
        <family val="2"/>
        <scheme val="minor"/>
      </rPr>
      <t>Français</t>
    </r>
    <r>
      <rPr>
        <sz val="14"/>
        <color theme="1"/>
        <rFont val="Calibri"/>
        <family val="2"/>
        <scheme val="minor"/>
      </rPr>
      <t xml:space="preserve"> sur 50</t>
    </r>
  </si>
  <si>
    <r>
      <t xml:space="preserve">Note </t>
    </r>
    <r>
      <rPr>
        <b/>
        <sz val="14"/>
        <color theme="1"/>
        <rFont val="Calibri"/>
        <family val="2"/>
        <scheme val="minor"/>
      </rPr>
      <t>Mathématiques</t>
    </r>
    <r>
      <rPr>
        <sz val="14"/>
        <color theme="1"/>
        <rFont val="Calibri"/>
        <family val="2"/>
        <scheme val="minor"/>
      </rPr>
      <t xml:space="preserve"> sur 50</t>
    </r>
  </si>
  <si>
    <t>EDL: Orthographe / Grammaire</t>
  </si>
  <si>
    <t>Géom, G&amp;M</t>
  </si>
  <si>
    <t>Lire de manière fluide un texte
(Score de fluence: 1 min)</t>
  </si>
  <si>
    <t>EUROMETROPOLE NORD</t>
  </si>
  <si>
    <t>Exemple</t>
  </si>
  <si>
    <t>EXEMPLE</t>
  </si>
  <si>
    <t>xxx</t>
  </si>
  <si>
    <t>Déchiffrer des mots réguliers /5 pts</t>
  </si>
  <si>
    <t>Comprendre un texte narratif /9 pts</t>
  </si>
  <si>
    <t>Rédiger un texte narratif /5 pts</t>
  </si>
  <si>
    <t>Ecrire correctement:
orthographe d’usage /6 pts</t>
  </si>
  <si>
    <t>Comprendre des consignes /5 pts</t>
  </si>
  <si>
    <t>Ecrire des formes verbales fréquentes /5 pts</t>
  </si>
  <si>
    <t>Reconnaître le passé, présent et futur /4 pts</t>
  </si>
  <si>
    <t>Ecrire des nombres en chiffres sous la dictée /5 pts</t>
  </si>
  <si>
    <t>Ranger des nombres:
ordre décroissant + orde croissant 
/4 pts</t>
  </si>
  <si>
    <t>Comparer des nombres /2 pts</t>
  </si>
  <si>
    <t>Décomposer des nombres /1,5 pts</t>
  </si>
  <si>
    <t>Recomposer des nombres /1,5 pts</t>
  </si>
  <si>
    <t>Calculer en ligne /3 pts</t>
  </si>
  <si>
    <t>Effectuer des calculs posés:
additions
/2 pts</t>
  </si>
  <si>
    <t>Effectuer des calculs posés:
soustractions
/2 pts</t>
  </si>
  <si>
    <t>Effectuer des calculs posés:
multiplications
/2 pts</t>
  </si>
  <si>
    <t>Résoudre des problèmes /12 pts</t>
  </si>
  <si>
    <t>Lire et interpréter un tableau /4 pts</t>
  </si>
  <si>
    <t>Tracer des segments de longueur donnée /4 pts</t>
  </si>
  <si>
    <t>Connaître ses tables de multiplication
/4 pts</t>
  </si>
  <si>
    <t>Elaborer des stratégies de calcul 
/3 pts</t>
  </si>
  <si>
    <t>Elève en difficulté : 30 &lt; score ≤ 35</t>
  </si>
  <si>
    <t>Elève en grande difficulté : score ≤ 30.</t>
  </si>
  <si>
    <t>Résultats élève</t>
  </si>
  <si>
    <t>Seuil difficulté</t>
  </si>
  <si>
    <t>Seuil grande difficulté</t>
  </si>
  <si>
    <t>Fluence</t>
  </si>
  <si>
    <t>Maths</t>
  </si>
  <si>
    <t>Fluence_2</t>
  </si>
  <si>
    <t>5. Dans le menu déroulant en haut à droite, choisir l'élève dont on voudra éditer le bilan des évaluations Egpa.</t>
  </si>
  <si>
    <t>6. Imprimer la page des résulats telle que la zone d'impression la propose.</t>
  </si>
  <si>
    <t>* Sur l'onglet "egpa récap élève tableau"</t>
  </si>
  <si>
    <t>Attention: les "0" ne s'afffichent pas, la case reste alors vide.</t>
  </si>
  <si>
    <t>Le nom, le prénom, la classe de l'élève choisi ainsi que ses résultats (F, fluence, M) apparaissent automatiquement (tableaux récapitulatifs et graphiques).</t>
  </si>
  <si>
    <t>Pour mémoire, scores F+M:</t>
  </si>
  <si>
    <t>Pour mémoire, score Fluence:</t>
  </si>
  <si>
    <t>Elève en grande difficulté : score ≤ 50.</t>
  </si>
  <si>
    <t>Elève en difficulté : 50 &lt; score ≤ 70</t>
  </si>
  <si>
    <t>Ecrire correctement:
orthographe grammaticale /4 pts</t>
  </si>
  <si>
    <t>identifier les  noms /5 pts</t>
  </si>
  <si>
    <t>identifier les verbes /2 pts</t>
  </si>
  <si>
    <t>identifier les noms /5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</si>
</sst>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rgb="FFD9D9D9"/>
      </patternFill>
    </fill>
    <fill>
      <patternFill patternType="lightUp">
        <bgColor rgb="FFF2F2F2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6" borderId="7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right"/>
    </xf>
    <xf numFmtId="0" fontId="0" fillId="6" borderId="7" xfId="0" applyFill="1" applyBorder="1"/>
    <xf numFmtId="0" fontId="1" fillId="6" borderId="8" xfId="0" applyFont="1" applyFill="1" applyBorder="1" applyAlignment="1">
      <alignment horizontal="right"/>
    </xf>
    <xf numFmtId="0" fontId="0" fillId="6" borderId="9" xfId="0" applyFill="1" applyBorder="1"/>
    <xf numFmtId="0" fontId="1" fillId="6" borderId="10" xfId="0" applyFont="1" applyFill="1" applyBorder="1" applyAlignment="1">
      <alignment horizontal="right"/>
    </xf>
    <xf numFmtId="0" fontId="0" fillId="6" borderId="11" xfId="0" applyFill="1" applyBorder="1"/>
    <xf numFmtId="0" fontId="1" fillId="6" borderId="0" xfId="0" applyFont="1" applyFill="1" applyAlignment="1">
      <alignment horizontal="right"/>
    </xf>
    <xf numFmtId="0" fontId="0" fillId="6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right" vertical="top" wrapText="1"/>
    </xf>
    <xf numFmtId="0" fontId="1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0" fillId="5" borderId="0" xfId="0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0" fillId="4" borderId="1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textRotation="90" wrapText="1"/>
    </xf>
    <xf numFmtId="0" fontId="0" fillId="11" borderId="2" xfId="0" applyFill="1" applyBorder="1" applyAlignment="1">
      <alignment horizontal="center" vertical="center" textRotation="90" wrapText="1"/>
    </xf>
    <xf numFmtId="0" fontId="0" fillId="10" borderId="5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textRotation="90" wrapText="1"/>
    </xf>
    <xf numFmtId="0" fontId="11" fillId="7" borderId="14" xfId="0" applyFont="1" applyFill="1" applyBorder="1" applyProtection="1">
      <protection locked="0"/>
    </xf>
    <xf numFmtId="0" fontId="12" fillId="5" borderId="12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2" fillId="0" borderId="0" xfId="0" applyFont="1"/>
    <xf numFmtId="0" fontId="13" fillId="0" borderId="1" xfId="0" applyFont="1" applyBorder="1"/>
    <xf numFmtId="0" fontId="13" fillId="14" borderId="1" xfId="0" applyFont="1" applyFill="1" applyBorder="1"/>
    <xf numFmtId="0" fontId="0" fillId="14" borderId="1" xfId="0" applyFill="1" applyBorder="1"/>
    <xf numFmtId="0" fontId="13" fillId="15" borderId="1" xfId="0" applyFont="1" applyFill="1" applyBorder="1"/>
    <xf numFmtId="0" fontId="0" fillId="15" borderId="1" xfId="0" applyFill="1" applyBorder="1"/>
    <xf numFmtId="0" fontId="13" fillId="16" borderId="1" xfId="0" applyFont="1" applyFill="1" applyBorder="1"/>
    <xf numFmtId="0" fontId="0" fillId="16" borderId="1" xfId="0" applyFill="1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/>
    <xf numFmtId="0" fontId="15" fillId="6" borderId="1" xfId="0" applyFont="1" applyFill="1" applyBorder="1" applyAlignment="1" applyProtection="1">
      <alignment horizontal="left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15" fillId="6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165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2" borderId="5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'données graphique'!$A$1:$A$2</c:f>
          <c:strCache>
            <c:ptCount val="2"/>
            <c:pt idx="0">
              <c:v>EXEMPLE</c:v>
            </c:pt>
            <c:pt idx="1">
              <c:v>Exemple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graphique'!$B$1</c:f>
              <c:strCache>
                <c:ptCount val="1"/>
                <c:pt idx="0">
                  <c:v>Résultats élève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  <a:ln>
                <a:solidFill>
                  <a:srgbClr val="00B05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graphique'!$B$2:$B$6</c15:sqref>
                  </c15:fullRef>
                </c:ext>
              </c:extLst>
              <c:f>'données graphique'!$B$5:$B$6</c:f>
              <c:numCache>
                <c:formatCode>General</c:formatCode>
                <c:ptCount val="2"/>
                <c:pt idx="0">
                  <c:v>26.5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45-4A78-A685-3C3480C53EEA}"/>
            </c:ext>
            <c:ext xmlns:c15="http://schemas.microsoft.com/office/drawing/2012/chart" uri="{02D57815-91ED-43cb-92C2-25804820EDAC}">
              <c15:categoryFilterExceptions>
                <c15:categoryFilterException>
                  <c15:sqref>'données graphique'!$B$3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2700000" scaled="1"/>
                      <a:tileRect/>
                    </a:gra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'données graphique'!$B$4</c15:sqref>
                  <c15:spPr xmlns:c15="http://schemas.microsoft.com/office/drawing/2012/chart">
                    <a:gradFill flip="none" rotWithShape="1">
                      <a:gsLst>
                        <a:gs pos="0">
                          <a:schemeClr val="accent1">
                            <a:shade val="30000"/>
                            <a:satMod val="115000"/>
                          </a:schemeClr>
                        </a:gs>
                        <a:gs pos="50000">
                          <a:schemeClr val="accent1">
                            <a:shade val="67500"/>
                            <a:satMod val="115000"/>
                          </a:schemeClr>
                        </a:gs>
                        <a:gs pos="100000">
                          <a:schemeClr val="accent1">
                            <a:shade val="100000"/>
                            <a:satMod val="115000"/>
                          </a:schemeClr>
                        </a:gs>
                      </a:gsLst>
                      <a:lin ang="2700000" scaled="1"/>
                      <a:tileRect/>
                    </a:gradFill>
                    <a:ln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0866928"/>
        <c:axId val="331850744"/>
      </c:barChart>
      <c:lineChart>
        <c:grouping val="standard"/>
        <c:varyColors val="0"/>
        <c:ser>
          <c:idx val="1"/>
          <c:order val="1"/>
          <c:tx>
            <c:strRef>
              <c:f>'données graphique'!$C$1</c:f>
              <c:strCache>
                <c:ptCount val="1"/>
                <c:pt idx="0">
                  <c:v>Seuil difficulté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graphique'!$C$2:$C$6</c15:sqref>
                  </c15:fullRef>
                </c:ext>
              </c:extLst>
              <c:f>'données graphique'!$C$5:$C$6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D45-4A78-A685-3C3480C53EEA}"/>
            </c:ext>
          </c:extLst>
        </c:ser>
        <c:ser>
          <c:idx val="2"/>
          <c:order val="2"/>
          <c:tx>
            <c:strRef>
              <c:f>'données graphique'!$D$1</c:f>
              <c:strCache>
                <c:ptCount val="1"/>
                <c:pt idx="0">
                  <c:v>Seuil grande difficulté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graphique'!$D$2:$D$6</c15:sqref>
                  </c15:fullRef>
                </c:ext>
              </c:extLst>
              <c:f>'données graphique'!$D$5:$D$6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D45-4A78-A685-3C3480C53E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0866928"/>
        <c:axId val="331850744"/>
      </c:lineChart>
      <c:catAx>
        <c:axId val="33086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1850744"/>
        <c:crosses val="autoZero"/>
        <c:auto val="1"/>
        <c:lblAlgn val="ctr"/>
        <c:lblOffset val="100"/>
        <c:noMultiLvlLbl val="0"/>
      </c:catAx>
      <c:valAx>
        <c:axId val="33185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86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034214257108186"/>
          <c:y val="0.95810417928528169"/>
          <c:w val="0.81524843479849518"/>
          <c:h val="3.0906809725707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'données graphique'!$A$1:$A$2</c:f>
          <c:strCache>
            <c:ptCount val="2"/>
            <c:pt idx="0">
              <c:v>EXEMPLE</c:v>
            </c:pt>
            <c:pt idx="1">
              <c:v>Exemple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graphique'!$B$1</c:f>
              <c:strCache>
                <c:ptCount val="1"/>
                <c:pt idx="0">
                  <c:v>Résultats élève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45-4C95-816A-D671A24DDB86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6D9-4E88-84AE-2A76B01D43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'données graphique'!$A$3</c:f>
              <c:strCache>
                <c:ptCount val="1"/>
                <c:pt idx="0">
                  <c:v>Fluence</c:v>
                </c:pt>
              </c:strCache>
            </c:strRef>
          </c:cat>
          <c:val>
            <c:numRef>
              <c:f>'données graphique'!$B$3:$B$4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D9-4E88-84AE-2A76B01D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574776"/>
        <c:axId val="331680840"/>
      </c:barChart>
      <c:lineChart>
        <c:grouping val="standard"/>
        <c:varyColors val="0"/>
        <c:ser>
          <c:idx val="1"/>
          <c:order val="1"/>
          <c:tx>
            <c:strRef>
              <c:f>'données graphique'!$C$1</c:f>
              <c:strCache>
                <c:ptCount val="1"/>
                <c:pt idx="0">
                  <c:v>Seuil difficulté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'données graphique'!$A$2:$A$6</c:f>
              <c:strCache>
                <c:ptCount val="5"/>
                <c:pt idx="0">
                  <c:v>Exemple</c:v>
                </c:pt>
                <c:pt idx="1">
                  <c:v>Fluence</c:v>
                </c:pt>
                <c:pt idx="2">
                  <c:v>Fluence_2</c:v>
                </c:pt>
                <c:pt idx="3">
                  <c:v>Français</c:v>
                </c:pt>
                <c:pt idx="4">
                  <c:v>Maths</c:v>
                </c:pt>
              </c:strCache>
            </c:strRef>
          </c:cat>
          <c:val>
            <c:numRef>
              <c:f>'données graphique'!$C$3:$C$4</c:f>
              <c:numCache>
                <c:formatCode>General</c:formatCode>
                <c:ptCount val="2"/>
                <c:pt idx="0">
                  <c:v>70</c:v>
                </c:pt>
                <c:pt idx="1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D9-4E88-84AE-2A76B01D4314}"/>
            </c:ext>
          </c:extLst>
        </c:ser>
        <c:ser>
          <c:idx val="2"/>
          <c:order val="2"/>
          <c:tx>
            <c:strRef>
              <c:f>'données graphique'!$D$1</c:f>
              <c:strCache>
                <c:ptCount val="1"/>
                <c:pt idx="0">
                  <c:v>Seuil grande difficulté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'données graphique'!$A$2:$A$6</c:f>
              <c:strCache>
                <c:ptCount val="5"/>
                <c:pt idx="0">
                  <c:v>Exemple</c:v>
                </c:pt>
                <c:pt idx="1">
                  <c:v>Fluence</c:v>
                </c:pt>
                <c:pt idx="2">
                  <c:v>Fluence_2</c:v>
                </c:pt>
                <c:pt idx="3">
                  <c:v>Français</c:v>
                </c:pt>
                <c:pt idx="4">
                  <c:v>Maths</c:v>
                </c:pt>
              </c:strCache>
            </c:strRef>
          </c:cat>
          <c:val>
            <c:numRef>
              <c:f>'données graphique'!$D$3:$D$4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6D9-4E88-84AE-2A76B01D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74776"/>
        <c:axId val="331680840"/>
      </c:lineChart>
      <c:catAx>
        <c:axId val="33157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1680840"/>
        <c:crosses val="autoZero"/>
        <c:auto val="1"/>
        <c:lblAlgn val="ctr"/>
        <c:lblOffset val="100"/>
        <c:noMultiLvlLbl val="0"/>
      </c:catAx>
      <c:valAx>
        <c:axId val="33168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157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034214257108186"/>
          <c:y val="0.95810417928528169"/>
          <c:w val="0.89965780503208959"/>
          <c:h val="4.18958482462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'données graphique'!$A$1:$A$2</c:f>
          <c:strCache>
            <c:ptCount val="2"/>
            <c:pt idx="0">
              <c:v>EXEMPLE</c:v>
            </c:pt>
            <c:pt idx="1">
              <c:v>Exemple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graphique'!$B$1</c:f>
              <c:strCache>
                <c:ptCount val="1"/>
                <c:pt idx="0">
                  <c:v>Résultats élève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B050">
                      <a:shade val="30000"/>
                      <a:satMod val="115000"/>
                    </a:srgbClr>
                  </a:gs>
                  <a:gs pos="50000">
                    <a:srgbClr val="00B050">
                      <a:shade val="67500"/>
                      <a:satMod val="115000"/>
                    </a:srgbClr>
                  </a:gs>
                  <a:gs pos="100000">
                    <a:srgbClr val="00B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  <a:ln>
                <a:solidFill>
                  <a:srgbClr val="00B050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graphique'!$B$2:$B$6</c15:sqref>
                  </c15:fullRef>
                </c:ext>
              </c:extLst>
              <c:f>'données graphique'!$B$5:$B$6</c:f>
              <c:numCache>
                <c:formatCode>General</c:formatCode>
                <c:ptCount val="2"/>
                <c:pt idx="0">
                  <c:v>26.5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45-4A78-A685-3C3480C53EEA}"/>
            </c:ext>
            <c:ext xmlns:c15="http://schemas.microsoft.com/office/drawing/2012/chart" uri="{02D57815-91ED-43cb-92C2-25804820EDAC}">
              <c15:categoryFilterExceptions>
                <c15:categoryFilterException>
                  <c15:sqref>'données graphique'!$B$3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2700000" scaled="1"/>
                      <a:tileRect/>
                    </a:gra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'données graphique'!$B$4</c15:sqref>
                  <c15:spPr xmlns:c15="http://schemas.microsoft.com/office/drawing/2012/chart">
                    <a:gradFill flip="none" rotWithShape="1">
                      <a:gsLst>
                        <a:gs pos="0">
                          <a:schemeClr val="accent1">
                            <a:shade val="30000"/>
                            <a:satMod val="115000"/>
                          </a:schemeClr>
                        </a:gs>
                        <a:gs pos="50000">
                          <a:schemeClr val="accent1">
                            <a:shade val="67500"/>
                            <a:satMod val="115000"/>
                          </a:schemeClr>
                        </a:gs>
                        <a:gs pos="100000">
                          <a:schemeClr val="accent1">
                            <a:shade val="100000"/>
                            <a:satMod val="115000"/>
                          </a:schemeClr>
                        </a:gs>
                      </a:gsLst>
                      <a:lin ang="2700000" scaled="1"/>
                      <a:tileRect/>
                    </a:gradFill>
                    <a:ln>
                      <a:solidFill>
                        <a:schemeClr val="accent1">
                          <a:lumMod val="75000"/>
                        </a:schemeClr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608776"/>
        <c:axId val="331090688"/>
      </c:barChart>
      <c:lineChart>
        <c:grouping val="standard"/>
        <c:varyColors val="0"/>
        <c:ser>
          <c:idx val="1"/>
          <c:order val="1"/>
          <c:tx>
            <c:strRef>
              <c:f>'données graphique'!$C$1</c:f>
              <c:strCache>
                <c:ptCount val="1"/>
                <c:pt idx="0">
                  <c:v>Seuil difficulté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graphique'!$C$2:$C$6</c15:sqref>
                  </c15:fullRef>
                </c:ext>
              </c:extLst>
              <c:f>'données graphique'!$C$5:$C$6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D45-4A78-A685-3C3480C53EEA}"/>
            </c:ext>
          </c:extLst>
        </c:ser>
        <c:ser>
          <c:idx val="2"/>
          <c:order val="2"/>
          <c:tx>
            <c:strRef>
              <c:f>'données graphique'!$D$1</c:f>
              <c:strCache>
                <c:ptCount val="1"/>
                <c:pt idx="0">
                  <c:v>Seuil grande difficulté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'données graphique'!$A$2:$A$6</c15:sqref>
                  </c15:fullRef>
                </c:ext>
              </c:extLst>
              <c:f>'données graphique'!$A$5:$A$6</c:f>
              <c:strCache>
                <c:ptCount val="2"/>
                <c:pt idx="0">
                  <c:v>Français</c:v>
                </c:pt>
                <c:pt idx="1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'données graphique'!$D$2:$D$6</c15:sqref>
                  </c15:fullRef>
                </c:ext>
              </c:extLst>
              <c:f>'données graphique'!$D$5:$D$6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D45-4A78-A685-3C3480C53E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608776"/>
        <c:axId val="331090688"/>
      </c:lineChart>
      <c:catAx>
        <c:axId val="33160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1090688"/>
        <c:crosses val="autoZero"/>
        <c:auto val="1"/>
        <c:lblAlgn val="ctr"/>
        <c:lblOffset val="100"/>
        <c:noMultiLvlLbl val="0"/>
      </c:catAx>
      <c:valAx>
        <c:axId val="33109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160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034214257108186"/>
          <c:y val="0.95810417928528169"/>
          <c:w val="0.81524843479849518"/>
          <c:h val="3.0906809725707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'données graphique'!$A$1:$A$2</c:f>
          <c:strCache>
            <c:ptCount val="2"/>
            <c:pt idx="0">
              <c:v>EXEMPLE</c:v>
            </c:pt>
            <c:pt idx="1">
              <c:v>Exemple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graphique'!$B$1</c:f>
              <c:strCache>
                <c:ptCount val="1"/>
                <c:pt idx="0">
                  <c:v>Résultats élève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45-4C95-816A-D671A24DDB86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6D9-4E88-84AE-2A76B01D43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'données graphique'!$A$3</c:f>
              <c:strCache>
                <c:ptCount val="1"/>
                <c:pt idx="0">
                  <c:v>Fluence</c:v>
                </c:pt>
              </c:strCache>
            </c:strRef>
          </c:cat>
          <c:val>
            <c:numRef>
              <c:f>'données graphique'!$B$3:$B$4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D9-4E88-84AE-2A76B01D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882440"/>
        <c:axId val="331166008"/>
      </c:barChart>
      <c:lineChart>
        <c:grouping val="standard"/>
        <c:varyColors val="0"/>
        <c:ser>
          <c:idx val="1"/>
          <c:order val="1"/>
          <c:tx>
            <c:strRef>
              <c:f>'données graphique'!$C$1</c:f>
              <c:strCache>
                <c:ptCount val="1"/>
                <c:pt idx="0">
                  <c:v>Seuil difficulté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'données graphique'!$A$2:$A$6</c:f>
              <c:strCache>
                <c:ptCount val="5"/>
                <c:pt idx="0">
                  <c:v>Exemple</c:v>
                </c:pt>
                <c:pt idx="1">
                  <c:v>Fluence</c:v>
                </c:pt>
                <c:pt idx="2">
                  <c:v>Fluence_2</c:v>
                </c:pt>
                <c:pt idx="3">
                  <c:v>Français</c:v>
                </c:pt>
                <c:pt idx="4">
                  <c:v>Maths</c:v>
                </c:pt>
              </c:strCache>
            </c:strRef>
          </c:cat>
          <c:val>
            <c:numRef>
              <c:f>'données graphique'!$C$3:$C$4</c:f>
              <c:numCache>
                <c:formatCode>General</c:formatCode>
                <c:ptCount val="2"/>
                <c:pt idx="0">
                  <c:v>70</c:v>
                </c:pt>
                <c:pt idx="1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D9-4E88-84AE-2A76B01D4314}"/>
            </c:ext>
          </c:extLst>
        </c:ser>
        <c:ser>
          <c:idx val="2"/>
          <c:order val="2"/>
          <c:tx>
            <c:strRef>
              <c:f>'données graphique'!$D$1</c:f>
              <c:strCache>
                <c:ptCount val="1"/>
                <c:pt idx="0">
                  <c:v>Seuil grande difficulté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'données graphique'!$A$2:$A$6</c:f>
              <c:strCache>
                <c:ptCount val="5"/>
                <c:pt idx="0">
                  <c:v>Exemple</c:v>
                </c:pt>
                <c:pt idx="1">
                  <c:v>Fluence</c:v>
                </c:pt>
                <c:pt idx="2">
                  <c:v>Fluence_2</c:v>
                </c:pt>
                <c:pt idx="3">
                  <c:v>Français</c:v>
                </c:pt>
                <c:pt idx="4">
                  <c:v>Maths</c:v>
                </c:pt>
              </c:strCache>
            </c:strRef>
          </c:cat>
          <c:val>
            <c:numRef>
              <c:f>'données graphique'!$D$3:$D$4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6D9-4E88-84AE-2A76B01D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82440"/>
        <c:axId val="331166008"/>
      </c:lineChart>
      <c:catAx>
        <c:axId val="33088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1166008"/>
        <c:crosses val="autoZero"/>
        <c:auto val="1"/>
        <c:lblAlgn val="ctr"/>
        <c:lblOffset val="100"/>
        <c:noMultiLvlLbl val="0"/>
      </c:catAx>
      <c:valAx>
        <c:axId val="33116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88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034214257108186"/>
          <c:y val="0.95810417928528169"/>
          <c:w val="0.89965780503208959"/>
          <c:h val="4.18958482462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</xdr:rowOff>
    </xdr:from>
    <xdr:to>
      <xdr:col>15</xdr:col>
      <xdr:colOff>27214</xdr:colOff>
      <xdr:row>31</xdr:row>
      <xdr:rowOff>149679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8014608"/>
          <a:ext cx="16845643" cy="148317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u="sng">
              <a:solidFill>
                <a:srgbClr val="FF0000"/>
              </a:solidFill>
            </a:rPr>
            <a:t>Comment</a:t>
          </a:r>
          <a:r>
            <a:rPr lang="fr-FR" sz="1400" b="1" u="sng" baseline="0">
              <a:solidFill>
                <a:srgbClr val="FF0000"/>
              </a:solidFill>
            </a:rPr>
            <a:t> procéder?</a:t>
          </a:r>
        </a:p>
        <a:p>
          <a:r>
            <a:rPr lang="fr-FR" sz="1400" baseline="0">
              <a:solidFill>
                <a:srgbClr val="FF0000"/>
              </a:solidFill>
            </a:rPr>
            <a:t>1. Saisir le nom de l'école, la commune et l'année scolaire de passation des évaluations dans le cadre en haut à gauche.</a:t>
          </a:r>
        </a:p>
        <a:p>
          <a:r>
            <a:rPr lang="fr-FR" sz="1400" baseline="0">
              <a:solidFill>
                <a:srgbClr val="FF0000"/>
              </a:solidFill>
            </a:rPr>
            <a:t>2. </a:t>
          </a:r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Saisir les noms, prénoms et classes des élèves concernés par les évaluations EGPA. dans les 3 champs prévus. Ces données se retrouveront automatiquement dans l'onglet de saisie des résultats de Mathématiques, ainsi que dans l'onglet de synthèse par élève.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 Saisir les notes en Français. Le total se fait automatiquement. On retrouvera également ces données pour chaque élève dans le tableau de synthèse par élève (dernier onglet).</a:t>
          </a:r>
        </a:p>
        <a:p>
          <a:r>
            <a:rPr lang="fr-FR" sz="1400" b="1">
              <a:solidFill>
                <a:srgbClr val="FF0000"/>
              </a:solidFill>
            </a:rPr>
            <a:t>ATTENTION: la saisie des nombres décimaux se fait avec une virgule et non un point, sinon, les totaux ne les prendont pas en compte.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18</xdr:col>
      <xdr:colOff>27214</xdr:colOff>
      <xdr:row>28</xdr:row>
      <xdr:rowOff>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7960179"/>
          <a:ext cx="16083643" cy="762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aseline="0">
              <a:solidFill>
                <a:srgbClr val="FF0000"/>
              </a:solidFill>
            </a:rPr>
            <a:t>Le nom de l'école, la commune et l'année scolaire de passation des évaluations apparaissent déjà sur la page.</a:t>
          </a:r>
        </a:p>
        <a:p>
          <a:r>
            <a:rPr lang="fr-FR" sz="1400" baseline="0">
              <a:solidFill>
                <a:srgbClr val="FF0000"/>
              </a:solidFill>
            </a:rPr>
            <a:t>4.</a:t>
          </a:r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Saisir les notes en Mathématiques. Le total se fait automatiquement. On retrouvera ces données également pour chaque élève dans le tableau de synthèse par élève (dernier onglet).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ATTENTION: la saisie des nombres décimaux se fait avec une virgule et non un point, sinon, les totaux ne les prendont pas en compte.</a:t>
          </a:r>
          <a:endParaRPr lang="fr-FR" sz="1400" b="1">
            <a:solidFill>
              <a:srgbClr val="FF0000"/>
            </a:solidFill>
            <a:effectLst/>
          </a:endParaRPr>
        </a:p>
        <a:p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76</xdr:row>
      <xdr:rowOff>88899</xdr:rowOff>
    </xdr:from>
    <xdr:to>
      <xdr:col>17</xdr:col>
      <xdr:colOff>777875</xdr:colOff>
      <xdr:row>84</xdr:row>
      <xdr:rowOff>127000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20647024"/>
          <a:ext cx="15589250" cy="164147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 nom de l'école, la commune et l'année scolaire de passation des évaluations apparaissent déjà sur la page.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5. Dans le menu déroulant en haut à droite, choisir l'élève dont on voudra éditer le bilan des évaluations Egpa.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 nom, le prénom, la classe de l'élève choisi ainsi que ses résultats (F, fluence, M) apparaissent automatiquement (tableaux récapitulatifs et graphiques). Attention: les "0" ne s'affichent pas, la case reste alors alors vide.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6. Imprimer la page telle que la zone d'impression la propose.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7. Joindre au dossier de pré-orientation EGPA.</a:t>
          </a:r>
        </a:p>
        <a:p>
          <a:r>
            <a:rPr lang="fr-FR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8. Renouveler l'opération pour chaque élève.</a:t>
          </a:r>
          <a:endParaRPr lang="fr-FR" sz="1400">
            <a:solidFill>
              <a:srgbClr val="FF0000"/>
            </a:solidFill>
            <a:effectLst/>
            <a:latin typeface="+mn-lt"/>
          </a:endParaRPr>
        </a:p>
      </xdr:txBody>
    </xdr:sp>
    <xdr:clientData/>
  </xdr:twoCellAnchor>
  <xdr:twoCellAnchor>
    <xdr:from>
      <xdr:col>0</xdr:col>
      <xdr:colOff>767810</xdr:colOff>
      <xdr:row>23</xdr:row>
      <xdr:rowOff>127000</xdr:rowOff>
    </xdr:from>
    <xdr:to>
      <xdr:col>7</xdr:col>
      <xdr:colOff>571499</xdr:colOff>
      <xdr:row>73</xdr:row>
      <xdr:rowOff>46065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4C205CBB-4215-4255-AE80-6F7EFEE49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730250</xdr:colOff>
      <xdr:row>23</xdr:row>
      <xdr:rowOff>158750</xdr:rowOff>
    </xdr:from>
    <xdr:to>
      <xdr:col>17</xdr:col>
      <xdr:colOff>222250</xdr:colOff>
      <xdr:row>74</xdr:row>
      <xdr:rowOff>15875</xdr:rowOff>
    </xdr:to>
    <xdr:graphicFrame macro="">
      <xdr:nvGraphicFramePr>
        <xdr:cNvPr id="5" name="Graphique 4">
          <a:extLst>
            <a:ext uri="{FF2B5EF4-FFF2-40B4-BE49-F238E27FC236}">
              <a16:creationId xmlns="" xmlns:a16="http://schemas.microsoft.com/office/drawing/2014/main" id="{BA300864-5C8E-46EF-986F-94F6D21ED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76200</xdr:rowOff>
    </xdr:from>
    <xdr:to>
      <xdr:col>5</xdr:col>
      <xdr:colOff>695325</xdr:colOff>
      <xdr:row>44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4C205CBB-4215-4255-AE80-6F7EFEE49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85725</xdr:rowOff>
    </xdr:from>
    <xdr:to>
      <xdr:col>14</xdr:col>
      <xdr:colOff>133351</xdr:colOff>
      <xdr:row>44</xdr:row>
      <xdr:rowOff>85725</xdr:rowOff>
    </xdr:to>
    <xdr:graphicFrame macro="">
      <xdr:nvGraphicFramePr>
        <xdr:cNvPr id="5" name="Graphique 4">
          <a:extLst>
            <a:ext uri="{FF2B5EF4-FFF2-40B4-BE49-F238E27FC236}">
              <a16:creationId xmlns="" xmlns:a16="http://schemas.microsoft.com/office/drawing/2014/main" id="{BA300864-5C8E-46EF-986F-94F6D21ED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showRowColHeaders="0" tabSelected="1" view="pageBreakPreview" zoomScaleNormal="90" zoomScaleSheetLayoutView="100" workbookViewId="0">
      <selection activeCell="F23" sqref="F23"/>
    </sheetView>
  </sheetViews>
  <sheetFormatPr baseColWidth="10" defaultRowHeight="15" x14ac:dyDescent="0.25"/>
  <sheetData>
    <row r="1" spans="1:15" ht="18.75" x14ac:dyDescent="0.3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8.75" x14ac:dyDescent="0.3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9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8.75" x14ac:dyDescent="0.3">
      <c r="A4" s="28" t="s">
        <v>47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8.75" x14ac:dyDescent="0.3">
      <c r="A5" s="29" t="s">
        <v>50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8.75" x14ac:dyDescent="0.3">
      <c r="A6" s="70" t="s">
        <v>48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37.5" customHeight="1" x14ac:dyDescent="0.3">
      <c r="A7" s="68" t="s">
        <v>57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ht="37.5" customHeight="1" x14ac:dyDescent="0.3">
      <c r="A8" s="68" t="s">
        <v>49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18.75" x14ac:dyDescent="0.3">
      <c r="A9" s="29" t="s">
        <v>51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ht="18.75" x14ac:dyDescent="0.3">
      <c r="A10" s="31" t="s">
        <v>52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7"/>
      <c r="M10" s="27"/>
      <c r="N10" s="27"/>
      <c r="O10" s="27"/>
    </row>
    <row r="11" spans="1:15" ht="37.5" customHeight="1" x14ac:dyDescent="0.3">
      <c r="A11" s="68" t="s">
        <v>53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18.75" x14ac:dyDescent="0.3">
      <c r="A12" s="29" t="s">
        <v>101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18.75" x14ac:dyDescent="0.3">
      <c r="A13" s="31" t="s">
        <v>52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27"/>
      <c r="M13" s="27"/>
      <c r="N13" s="27"/>
      <c r="O13" s="27"/>
    </row>
    <row r="14" spans="1:15" ht="18.75" x14ac:dyDescent="0.3">
      <c r="A14" s="30" t="s">
        <v>99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ht="18.75" x14ac:dyDescent="0.3">
      <c r="A15" s="31" t="s">
        <v>103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ht="18.75" x14ac:dyDescent="0.3">
      <c r="A16" s="31" t="s">
        <v>102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18.75" x14ac:dyDescent="0.3">
      <c r="A17" s="30" t="s">
        <v>100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.75" x14ac:dyDescent="0.3">
      <c r="A18" s="30" t="s">
        <v>54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.75" x14ac:dyDescent="0.3">
      <c r="A19" s="30" t="s">
        <v>58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5">
      <c r="N20" s="55" t="s">
        <v>56</v>
      </c>
    </row>
  </sheetData>
  <sheetProtection password="C05B" sheet="1" objects="1" scenarios="1" selectLockedCells="1" selectUnlockedCells="1"/>
  <mergeCells count="6">
    <mergeCell ref="A11:O11"/>
    <mergeCell ref="A1:O1"/>
    <mergeCell ref="A2:O2"/>
    <mergeCell ref="A6:O6"/>
    <mergeCell ref="A7:O7"/>
    <mergeCell ref="A8:O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view="pageBreakPreview" zoomScale="80" zoomScaleNormal="70" zoomScaleSheetLayoutView="80" workbookViewId="0">
      <selection activeCell="K15" sqref="K15"/>
    </sheetView>
  </sheetViews>
  <sheetFormatPr baseColWidth="10" defaultColWidth="11.42578125" defaultRowHeight="15" x14ac:dyDescent="0.25"/>
  <cols>
    <col min="1" max="2" width="30.7109375" customWidth="1"/>
  </cols>
  <sheetData>
    <row r="1" spans="1:15" x14ac:dyDescent="0.25">
      <c r="A1" s="6" t="s">
        <v>0</v>
      </c>
      <c r="B1" s="1"/>
      <c r="N1" s="71"/>
      <c r="O1" s="71"/>
    </row>
    <row r="2" spans="1:15" x14ac:dyDescent="0.25">
      <c r="A2" s="8" t="s">
        <v>1</v>
      </c>
      <c r="B2" s="2"/>
      <c r="N2" s="71"/>
      <c r="O2" s="71"/>
    </row>
    <row r="3" spans="1:15" x14ac:dyDescent="0.25">
      <c r="A3" s="8" t="s">
        <v>4</v>
      </c>
      <c r="B3" s="9" t="s">
        <v>66</v>
      </c>
    </row>
    <row r="4" spans="1:15" x14ac:dyDescent="0.25">
      <c r="A4" s="10" t="s">
        <v>2</v>
      </c>
      <c r="B4" s="3"/>
    </row>
    <row r="5" spans="1:15" x14ac:dyDescent="0.25">
      <c r="A5" s="12"/>
      <c r="B5" s="13"/>
    </row>
    <row r="6" spans="1:15" x14ac:dyDescent="0.25">
      <c r="A6" s="72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</row>
    <row r="7" spans="1:15" x14ac:dyDescent="0.25">
      <c r="A7" s="75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</row>
    <row r="9" spans="1:15" x14ac:dyDescent="0.25">
      <c r="A9" s="79" t="s">
        <v>5</v>
      </c>
      <c r="B9" s="79"/>
      <c r="C9" s="79"/>
      <c r="D9" s="79" t="s">
        <v>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ht="30" customHeight="1" x14ac:dyDescent="0.25">
      <c r="A10" s="79" t="s">
        <v>7</v>
      </c>
      <c r="B10" s="79" t="s">
        <v>8</v>
      </c>
      <c r="C10" s="79" t="s">
        <v>9</v>
      </c>
      <c r="D10" s="80" t="s">
        <v>10</v>
      </c>
      <c r="E10" s="81"/>
      <c r="F10" s="81"/>
      <c r="G10" s="82"/>
      <c r="H10" s="14" t="s">
        <v>40</v>
      </c>
      <c r="I10" s="80" t="s">
        <v>63</v>
      </c>
      <c r="J10" s="81"/>
      <c r="K10" s="81"/>
      <c r="L10" s="81"/>
      <c r="M10" s="81"/>
      <c r="N10" s="83"/>
      <c r="O10" s="78" t="s">
        <v>59</v>
      </c>
    </row>
    <row r="11" spans="1:15" x14ac:dyDescent="0.25">
      <c r="A11" s="79"/>
      <c r="B11" s="79"/>
      <c r="C11" s="79"/>
      <c r="D11" s="14" t="s">
        <v>11</v>
      </c>
      <c r="E11" s="14" t="s">
        <v>12</v>
      </c>
      <c r="F11" s="14" t="s">
        <v>13</v>
      </c>
      <c r="G11" s="14" t="s">
        <v>41</v>
      </c>
      <c r="H11" s="14" t="s">
        <v>14</v>
      </c>
      <c r="I11" s="14" t="s">
        <v>15</v>
      </c>
      <c r="J11" s="14" t="s">
        <v>16</v>
      </c>
      <c r="K11" s="14" t="s">
        <v>17</v>
      </c>
      <c r="L11" s="14" t="s">
        <v>18</v>
      </c>
      <c r="M11" s="14" t="s">
        <v>19</v>
      </c>
      <c r="N11" s="14" t="s">
        <v>20</v>
      </c>
      <c r="O11" s="78"/>
    </row>
    <row r="12" spans="1:15" ht="200.1" customHeight="1" x14ac:dyDescent="0.25">
      <c r="A12" s="79"/>
      <c r="B12" s="79"/>
      <c r="C12" s="79"/>
      <c r="D12" s="33" t="s">
        <v>70</v>
      </c>
      <c r="E12" s="33" t="s">
        <v>74</v>
      </c>
      <c r="F12" s="33" t="s">
        <v>71</v>
      </c>
      <c r="G12" s="37" t="s">
        <v>65</v>
      </c>
      <c r="H12" s="33" t="s">
        <v>72</v>
      </c>
      <c r="I12" s="33" t="s">
        <v>73</v>
      </c>
      <c r="J12" s="33" t="s">
        <v>108</v>
      </c>
      <c r="K12" s="34" t="s">
        <v>109</v>
      </c>
      <c r="L12" s="34" t="s">
        <v>110</v>
      </c>
      <c r="M12" s="36" t="s">
        <v>75</v>
      </c>
      <c r="N12" s="36" t="s">
        <v>76</v>
      </c>
      <c r="O12" s="78"/>
    </row>
    <row r="13" spans="1:15" ht="24.95" customHeight="1" x14ac:dyDescent="0.25">
      <c r="A13" s="56" t="s">
        <v>68</v>
      </c>
      <c r="B13" s="56" t="s">
        <v>67</v>
      </c>
      <c r="C13" s="56" t="s">
        <v>69</v>
      </c>
      <c r="D13" s="57">
        <v>1</v>
      </c>
      <c r="E13" s="57">
        <v>2</v>
      </c>
      <c r="F13" s="57">
        <v>3</v>
      </c>
      <c r="G13" s="57">
        <v>80</v>
      </c>
      <c r="H13" s="57">
        <v>4</v>
      </c>
      <c r="I13" s="57">
        <v>5</v>
      </c>
      <c r="J13" s="57">
        <v>3.5</v>
      </c>
      <c r="K13" s="57">
        <v>1</v>
      </c>
      <c r="L13" s="57">
        <v>2</v>
      </c>
      <c r="M13" s="57">
        <v>5</v>
      </c>
      <c r="N13" s="57">
        <v>0</v>
      </c>
      <c r="O13" s="58">
        <f t="shared" ref="O13:O23" si="0">IF(A13="","",SUM(D13:N13)-G13)</f>
        <v>26.5</v>
      </c>
    </row>
    <row r="14" spans="1:15" ht="24.95" customHeight="1" x14ac:dyDescent="0.25">
      <c r="A14" s="4"/>
      <c r="B14" s="4"/>
      <c r="C14" s="4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 t="str">
        <f t="shared" si="0"/>
        <v/>
      </c>
    </row>
    <row r="15" spans="1:15" ht="24.95" customHeight="1" x14ac:dyDescent="0.25">
      <c r="A15" s="4"/>
      <c r="B15" s="4"/>
      <c r="C15" s="4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 t="str">
        <f t="shared" si="0"/>
        <v/>
      </c>
    </row>
    <row r="16" spans="1:15" ht="24.95" customHeight="1" x14ac:dyDescent="0.25">
      <c r="A16" s="4"/>
      <c r="B16" s="4"/>
      <c r="C16" s="4"/>
      <c r="D16" s="59"/>
      <c r="E16" s="67"/>
      <c r="F16" s="59"/>
      <c r="G16" s="59"/>
      <c r="H16" s="59"/>
      <c r="I16" s="59"/>
      <c r="J16" s="59"/>
      <c r="K16" s="59"/>
      <c r="L16" s="59"/>
      <c r="M16" s="59"/>
      <c r="N16" s="59"/>
      <c r="O16" s="60" t="str">
        <f t="shared" si="0"/>
        <v/>
      </c>
    </row>
    <row r="17" spans="1:15" ht="24.95" customHeight="1" x14ac:dyDescent="0.25">
      <c r="A17" s="4"/>
      <c r="B17" s="4"/>
      <c r="C17" s="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 t="str">
        <f t="shared" si="0"/>
        <v/>
      </c>
    </row>
    <row r="18" spans="1:15" ht="24.95" customHeight="1" x14ac:dyDescent="0.25">
      <c r="A18" s="4"/>
      <c r="B18" s="4"/>
      <c r="C18" s="4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 t="str">
        <f t="shared" si="0"/>
        <v/>
      </c>
    </row>
    <row r="19" spans="1:15" ht="24.95" customHeight="1" x14ac:dyDescent="0.25">
      <c r="A19" s="4"/>
      <c r="B19" s="4"/>
      <c r="C19" s="4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 t="str">
        <f t="shared" si="0"/>
        <v/>
      </c>
    </row>
    <row r="20" spans="1:15" ht="24.95" customHeight="1" x14ac:dyDescent="0.25">
      <c r="A20" s="4"/>
      <c r="B20" s="4"/>
      <c r="C20" s="4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 t="str">
        <f t="shared" si="0"/>
        <v/>
      </c>
    </row>
    <row r="21" spans="1:15" ht="24.95" customHeight="1" x14ac:dyDescent="0.25">
      <c r="A21" s="4"/>
      <c r="B21" s="4"/>
      <c r="C21" s="4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 t="str">
        <f t="shared" si="0"/>
        <v/>
      </c>
    </row>
    <row r="22" spans="1:15" ht="24.95" customHeight="1" x14ac:dyDescent="0.25">
      <c r="A22" s="4"/>
      <c r="B22" s="4"/>
      <c r="C22" s="4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 t="str">
        <f t="shared" si="0"/>
        <v/>
      </c>
    </row>
    <row r="23" spans="1:15" ht="24.95" customHeight="1" x14ac:dyDescent="0.25">
      <c r="A23" s="4"/>
      <c r="B23" s="4"/>
      <c r="C23" s="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 t="str">
        <f t="shared" si="0"/>
        <v/>
      </c>
    </row>
  </sheetData>
  <sheetProtection sheet="1" objects="1" scenarios="1" selectLockedCells="1"/>
  <mergeCells count="11">
    <mergeCell ref="N1:O2"/>
    <mergeCell ref="A6:O6"/>
    <mergeCell ref="A7:O7"/>
    <mergeCell ref="O10:O12"/>
    <mergeCell ref="B10:B12"/>
    <mergeCell ref="C10:C12"/>
    <mergeCell ref="A9:C9"/>
    <mergeCell ref="D9:O9"/>
    <mergeCell ref="A10:A12"/>
    <mergeCell ref="D10:G10"/>
    <mergeCell ref="I10:N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view="pageBreakPreview" topLeftCell="B1" zoomScale="80" zoomScaleNormal="70" zoomScaleSheetLayoutView="80" workbookViewId="0">
      <selection activeCell="I17" sqref="I17"/>
    </sheetView>
  </sheetViews>
  <sheetFormatPr baseColWidth="10" defaultColWidth="11.42578125" defaultRowHeight="15" x14ac:dyDescent="0.25"/>
  <cols>
    <col min="1" max="2" width="30.7109375" customWidth="1"/>
  </cols>
  <sheetData>
    <row r="1" spans="1:18" x14ac:dyDescent="0.25">
      <c r="A1" s="6" t="s">
        <v>0</v>
      </c>
      <c r="B1" s="7">
        <f>'egpa récap F'!B1</f>
        <v>0</v>
      </c>
      <c r="R1" s="85"/>
    </row>
    <row r="2" spans="1:18" x14ac:dyDescent="0.25">
      <c r="A2" s="8" t="s">
        <v>1</v>
      </c>
      <c r="B2" s="9">
        <f>'egpa récap F'!B2</f>
        <v>0</v>
      </c>
      <c r="R2" s="85"/>
    </row>
    <row r="3" spans="1:18" x14ac:dyDescent="0.25">
      <c r="A3" s="8" t="s">
        <v>4</v>
      </c>
      <c r="B3" s="9" t="str">
        <f>'egpa récap F'!B3</f>
        <v>EUROMETROPOLE NORD</v>
      </c>
    </row>
    <row r="4" spans="1:18" x14ac:dyDescent="0.25">
      <c r="A4" s="10" t="s">
        <v>2</v>
      </c>
      <c r="B4" s="11">
        <f>'egpa récap F'!B4</f>
        <v>0</v>
      </c>
    </row>
    <row r="5" spans="1:18" x14ac:dyDescent="0.25">
      <c r="A5" s="15"/>
    </row>
    <row r="6" spans="1:18" x14ac:dyDescent="0.25">
      <c r="A6" s="72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1:18" x14ac:dyDescent="0.25">
      <c r="A7" s="75" t="s">
        <v>22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</row>
    <row r="9" spans="1:18" x14ac:dyDescent="0.25">
      <c r="A9" s="79" t="s">
        <v>5</v>
      </c>
      <c r="B9" s="79"/>
      <c r="C9" s="79"/>
      <c r="D9" s="79" t="s">
        <v>23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18" ht="30" customHeight="1" x14ac:dyDescent="0.25">
      <c r="A10" s="79" t="s">
        <v>7</v>
      </c>
      <c r="B10" s="79" t="s">
        <v>8</v>
      </c>
      <c r="C10" s="79" t="s">
        <v>9</v>
      </c>
      <c r="D10" s="80" t="s">
        <v>34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  <c r="P10" s="14" t="s">
        <v>42</v>
      </c>
      <c r="Q10" s="35" t="s">
        <v>64</v>
      </c>
      <c r="R10" s="78" t="s">
        <v>60</v>
      </c>
    </row>
    <row r="11" spans="1:18" x14ac:dyDescent="0.25">
      <c r="A11" s="79"/>
      <c r="B11" s="79"/>
      <c r="C11" s="79"/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28</v>
      </c>
      <c r="I11" s="16" t="s">
        <v>29</v>
      </c>
      <c r="J11" s="16" t="s">
        <v>30</v>
      </c>
      <c r="K11" s="16" t="s">
        <v>31</v>
      </c>
      <c r="L11" s="16" t="s">
        <v>32</v>
      </c>
      <c r="M11" s="16" t="s">
        <v>33</v>
      </c>
      <c r="N11" s="16" t="s">
        <v>43</v>
      </c>
      <c r="O11" s="16" t="s">
        <v>44</v>
      </c>
      <c r="P11" s="16" t="s">
        <v>45</v>
      </c>
      <c r="Q11" s="16" t="s">
        <v>46</v>
      </c>
      <c r="R11" s="78"/>
    </row>
    <row r="12" spans="1:18" ht="200.1" customHeight="1" x14ac:dyDescent="0.25">
      <c r="A12" s="79"/>
      <c r="B12" s="79"/>
      <c r="C12" s="84"/>
      <c r="D12" s="33" t="s">
        <v>77</v>
      </c>
      <c r="E12" s="33" t="s">
        <v>78</v>
      </c>
      <c r="F12" s="33" t="s">
        <v>79</v>
      </c>
      <c r="G12" s="33" t="s">
        <v>80</v>
      </c>
      <c r="H12" s="33" t="s">
        <v>81</v>
      </c>
      <c r="I12" s="33" t="s">
        <v>89</v>
      </c>
      <c r="J12" s="33" t="s">
        <v>82</v>
      </c>
      <c r="K12" s="33" t="s">
        <v>90</v>
      </c>
      <c r="L12" s="33" t="s">
        <v>83</v>
      </c>
      <c r="M12" s="33" t="s">
        <v>84</v>
      </c>
      <c r="N12" s="33" t="s">
        <v>85</v>
      </c>
      <c r="O12" s="33" t="s">
        <v>86</v>
      </c>
      <c r="P12" s="33" t="s">
        <v>87</v>
      </c>
      <c r="Q12" s="33" t="s">
        <v>88</v>
      </c>
      <c r="R12" s="86"/>
    </row>
    <row r="13" spans="1:18" ht="24.95" customHeight="1" x14ac:dyDescent="0.25">
      <c r="A13" s="61" t="str">
        <f>IF('egpa récap F'!A13="","",'egpa récap F'!A13)</f>
        <v>EXEMPLE</v>
      </c>
      <c r="B13" s="61" t="str">
        <f>IF('egpa récap F'!B13="","",'egpa récap F'!B13)</f>
        <v>Exemple</v>
      </c>
      <c r="C13" s="61" t="str">
        <f>IF('egpa récap F'!C13="","",'egpa récap F'!C13)</f>
        <v>xxx</v>
      </c>
      <c r="D13" s="62">
        <v>1</v>
      </c>
      <c r="E13" s="62">
        <v>2</v>
      </c>
      <c r="F13" s="62">
        <v>1</v>
      </c>
      <c r="G13" s="62">
        <v>1</v>
      </c>
      <c r="H13" s="62">
        <v>1</v>
      </c>
      <c r="I13" s="62">
        <v>3</v>
      </c>
      <c r="J13" s="62">
        <v>3</v>
      </c>
      <c r="K13" s="62">
        <v>3</v>
      </c>
      <c r="L13" s="62">
        <v>1</v>
      </c>
      <c r="M13" s="62">
        <v>1</v>
      </c>
      <c r="N13" s="62">
        <v>1</v>
      </c>
      <c r="O13" s="62">
        <v>3</v>
      </c>
      <c r="P13" s="62">
        <v>4</v>
      </c>
      <c r="Q13" s="62">
        <v>0</v>
      </c>
      <c r="R13" s="58">
        <f t="shared" ref="R13:R23" si="0">IF(A13="","",SUM(D13:Q13))</f>
        <v>25</v>
      </c>
    </row>
    <row r="14" spans="1:18" ht="24.95" customHeight="1" x14ac:dyDescent="0.25">
      <c r="A14" s="5" t="str">
        <f>IF('egpa récap F'!A14="","",'egpa récap F'!A14)</f>
        <v/>
      </c>
      <c r="B14" s="5" t="str">
        <f>IF('egpa récap F'!B14="","",'egpa récap F'!B14)</f>
        <v/>
      </c>
      <c r="C14" s="5" t="str">
        <f>IF('egpa récap F'!C14="","",'egpa récap F'!C14)</f>
        <v/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0" t="str">
        <f t="shared" si="0"/>
        <v/>
      </c>
    </row>
    <row r="15" spans="1:18" ht="24.95" customHeight="1" x14ac:dyDescent="0.25">
      <c r="A15" s="5" t="str">
        <f>IF('egpa récap F'!A15="","",'egpa récap F'!A15)</f>
        <v/>
      </c>
      <c r="B15" s="5" t="str">
        <f>IF('egpa récap F'!B15="","",'egpa récap F'!B15)</f>
        <v/>
      </c>
      <c r="C15" s="5" t="str">
        <f>IF('egpa récap F'!C15="","",'egpa récap F'!C15)</f>
        <v/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 t="str">
        <f t="shared" si="0"/>
        <v/>
      </c>
    </row>
    <row r="16" spans="1:18" ht="24.95" customHeight="1" x14ac:dyDescent="0.25">
      <c r="A16" s="5" t="str">
        <f>IF('egpa récap F'!A16="","",'egpa récap F'!A16)</f>
        <v/>
      </c>
      <c r="B16" s="5" t="str">
        <f>IF('egpa récap F'!B16="","",'egpa récap F'!B16)</f>
        <v/>
      </c>
      <c r="C16" s="5" t="str">
        <f>IF('egpa récap F'!C16="","",'egpa récap F'!C16)</f>
        <v/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0" t="str">
        <f t="shared" si="0"/>
        <v/>
      </c>
    </row>
    <row r="17" spans="1:18" ht="24.95" customHeight="1" x14ac:dyDescent="0.25">
      <c r="A17" s="5" t="str">
        <f>IF('egpa récap F'!A17="","",'egpa récap F'!A17)</f>
        <v/>
      </c>
      <c r="B17" s="5" t="str">
        <f>IF('egpa récap F'!B17="","",'egpa récap F'!B17)</f>
        <v/>
      </c>
      <c r="C17" s="5" t="str">
        <f>IF('egpa récap F'!C17="","",'egpa récap F'!C17)</f>
        <v/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 t="str">
        <f t="shared" si="0"/>
        <v/>
      </c>
    </row>
    <row r="18" spans="1:18" ht="24.95" customHeight="1" x14ac:dyDescent="0.25">
      <c r="A18" s="5" t="str">
        <f>IF('egpa récap F'!A18="","",'egpa récap F'!A18)</f>
        <v/>
      </c>
      <c r="B18" s="5" t="str">
        <f>IF('egpa récap F'!B18="","",'egpa récap F'!B18)</f>
        <v/>
      </c>
      <c r="C18" s="5" t="str">
        <f>IF('egpa récap F'!C18="","",'egpa récap F'!C18)</f>
        <v/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0" t="str">
        <f t="shared" si="0"/>
        <v/>
      </c>
    </row>
    <row r="19" spans="1:18" ht="24.95" customHeight="1" x14ac:dyDescent="0.25">
      <c r="A19" s="5" t="str">
        <f>IF('egpa récap F'!A19="","",'egpa récap F'!A19)</f>
        <v/>
      </c>
      <c r="B19" s="5" t="str">
        <f>IF('egpa récap F'!B19="","",'egpa récap F'!B19)</f>
        <v/>
      </c>
      <c r="C19" s="5" t="str">
        <f>IF('egpa récap F'!C19="","",'egpa récap F'!C19)</f>
        <v/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 t="str">
        <f t="shared" si="0"/>
        <v/>
      </c>
    </row>
    <row r="20" spans="1:18" ht="24.95" customHeight="1" x14ac:dyDescent="0.25">
      <c r="A20" s="5" t="str">
        <f>IF('egpa récap F'!A20="","",'egpa récap F'!A20)</f>
        <v/>
      </c>
      <c r="B20" s="5" t="str">
        <f>IF('egpa récap F'!B20="","",'egpa récap F'!B20)</f>
        <v/>
      </c>
      <c r="C20" s="5" t="str">
        <f>IF('egpa récap F'!C20="","",'egpa récap F'!C20)</f>
        <v/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 t="str">
        <f t="shared" si="0"/>
        <v/>
      </c>
    </row>
    <row r="21" spans="1:18" ht="24.95" customHeight="1" x14ac:dyDescent="0.25">
      <c r="A21" s="5" t="str">
        <f>IF('egpa récap F'!A21="","",'egpa récap F'!A21)</f>
        <v/>
      </c>
      <c r="B21" s="5" t="str">
        <f>IF('egpa récap F'!B21="","",'egpa récap F'!B21)</f>
        <v/>
      </c>
      <c r="C21" s="5" t="str">
        <f>IF('egpa récap F'!C21="","",'egpa récap F'!C21)</f>
        <v/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 t="str">
        <f t="shared" si="0"/>
        <v/>
      </c>
    </row>
    <row r="22" spans="1:18" ht="24.95" customHeight="1" x14ac:dyDescent="0.25">
      <c r="A22" s="5" t="str">
        <f>IF('egpa récap F'!A22="","",'egpa récap F'!A22)</f>
        <v/>
      </c>
      <c r="B22" s="5" t="str">
        <f>IF('egpa récap F'!B22="","",'egpa récap F'!B22)</f>
        <v/>
      </c>
      <c r="C22" s="5" t="str">
        <f>IF('egpa récap F'!C22="","",'egpa récap F'!C22)</f>
        <v/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 t="str">
        <f t="shared" si="0"/>
        <v/>
      </c>
    </row>
    <row r="23" spans="1:18" ht="24.95" customHeight="1" x14ac:dyDescent="0.25">
      <c r="A23" s="5" t="str">
        <f>IF('egpa récap F'!A23="","",'egpa récap F'!A23)</f>
        <v/>
      </c>
      <c r="B23" s="5" t="str">
        <f>IF('egpa récap F'!B23="","",'egpa récap F'!B23)</f>
        <v/>
      </c>
      <c r="C23" s="5" t="str">
        <f>IF('egpa récap F'!C23="","",'egpa récap F'!C23)</f>
        <v/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 t="str">
        <f t="shared" si="0"/>
        <v/>
      </c>
    </row>
  </sheetData>
  <sheetProtection password="C05B" sheet="1" objects="1" scenarios="1" selectLockedCells="1"/>
  <mergeCells count="10">
    <mergeCell ref="C10:C12"/>
    <mergeCell ref="D10:O10"/>
    <mergeCell ref="R1:R2"/>
    <mergeCell ref="A6:R6"/>
    <mergeCell ref="A7:R7"/>
    <mergeCell ref="R10:R12"/>
    <mergeCell ref="A9:C9"/>
    <mergeCell ref="D9:R9"/>
    <mergeCell ref="A10:A12"/>
    <mergeCell ref="B10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view="pageBreakPreview" zoomScale="60" zoomScaleNormal="59" workbookViewId="0">
      <selection activeCell="T2" sqref="T2"/>
    </sheetView>
  </sheetViews>
  <sheetFormatPr baseColWidth="10" defaultColWidth="11.42578125" defaultRowHeight="15" x14ac:dyDescent="0.25"/>
  <cols>
    <col min="1" max="1" width="20.7109375" customWidth="1"/>
    <col min="2" max="2" width="30.7109375" customWidth="1"/>
    <col min="18" max="18" width="15.42578125" customWidth="1"/>
    <col min="19" max="19" width="3.140625" customWidth="1"/>
    <col min="20" max="20" width="30.28515625" customWidth="1"/>
  </cols>
  <sheetData>
    <row r="1" spans="1:20" ht="15.75" thickBot="1" x14ac:dyDescent="0.3">
      <c r="A1" s="6" t="s">
        <v>0</v>
      </c>
      <c r="B1" s="7">
        <f>'egpa récap F'!$B$1</f>
        <v>0</v>
      </c>
      <c r="R1" s="85"/>
      <c r="T1" t="s">
        <v>39</v>
      </c>
    </row>
    <row r="2" spans="1:20" ht="36.75" thickBot="1" x14ac:dyDescent="0.6">
      <c r="A2" s="8" t="s">
        <v>1</v>
      </c>
      <c r="B2" s="9">
        <f>'egpa récap F'!$B$2</f>
        <v>0</v>
      </c>
      <c r="K2" s="44" t="s">
        <v>104</v>
      </c>
      <c r="O2" s="44" t="s">
        <v>105</v>
      </c>
      <c r="R2" s="85"/>
      <c r="T2" s="41" t="s">
        <v>68</v>
      </c>
    </row>
    <row r="3" spans="1:20" x14ac:dyDescent="0.25">
      <c r="A3" s="8" t="s">
        <v>4</v>
      </c>
      <c r="B3" s="9" t="str">
        <f>'egpa récap F'!$B$3</f>
        <v>EUROMETROPOLE NORD</v>
      </c>
      <c r="K3" t="s">
        <v>92</v>
      </c>
      <c r="O3" t="s">
        <v>106</v>
      </c>
    </row>
    <row r="4" spans="1:20" x14ac:dyDescent="0.25">
      <c r="A4" s="10" t="s">
        <v>2</v>
      </c>
      <c r="B4" s="11">
        <f>'egpa récap F'!$B$4</f>
        <v>0</v>
      </c>
      <c r="K4" t="s">
        <v>91</v>
      </c>
      <c r="O4" t="s">
        <v>107</v>
      </c>
    </row>
    <row r="5" spans="1:20" x14ac:dyDescent="0.25">
      <c r="A5" s="15"/>
    </row>
    <row r="6" spans="1:20" x14ac:dyDescent="0.25">
      <c r="A6" s="72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1:20" x14ac:dyDescent="0.25">
      <c r="A7" s="75" t="s">
        <v>35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</row>
    <row r="9" spans="1:20" x14ac:dyDescent="0.25">
      <c r="A9" s="79" t="s">
        <v>5</v>
      </c>
      <c r="B9" s="79"/>
      <c r="C9" s="79"/>
      <c r="D9" s="79" t="s">
        <v>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20" ht="30" customHeight="1" x14ac:dyDescent="0.25">
      <c r="A10" s="17" t="s">
        <v>37</v>
      </c>
      <c r="B10" s="42" t="str">
        <f>IF(T2="","",T2)</f>
        <v>EXEMPLE</v>
      </c>
      <c r="C10" s="18"/>
      <c r="D10" s="80" t="s">
        <v>10</v>
      </c>
      <c r="E10" s="81"/>
      <c r="F10" s="81"/>
      <c r="G10" s="82"/>
      <c r="H10" s="14" t="s">
        <v>40</v>
      </c>
      <c r="I10" s="80" t="s">
        <v>63</v>
      </c>
      <c r="J10" s="81"/>
      <c r="K10" s="81"/>
      <c r="L10" s="81"/>
      <c r="M10" s="81"/>
      <c r="N10" s="83"/>
      <c r="O10" s="38"/>
      <c r="P10" s="38"/>
      <c r="Q10" s="38"/>
      <c r="R10" s="87" t="s">
        <v>61</v>
      </c>
    </row>
    <row r="11" spans="1:20" ht="26.25" x14ac:dyDescent="0.25">
      <c r="A11" s="19" t="s">
        <v>38</v>
      </c>
      <c r="B11" s="43" t="str">
        <f>IF(ISNA(VLOOKUP($B$10,BDD_F,2,0)),"",VLOOKUP($B$10,BDD_F,2,0))</f>
        <v>Exemple</v>
      </c>
      <c r="C11" s="21"/>
      <c r="D11" s="14" t="s">
        <v>11</v>
      </c>
      <c r="E11" s="14" t="s">
        <v>12</v>
      </c>
      <c r="F11" s="14" t="s">
        <v>13</v>
      </c>
      <c r="G11" s="14" t="s">
        <v>41</v>
      </c>
      <c r="H11" s="14" t="s">
        <v>14</v>
      </c>
      <c r="I11" s="14" t="s">
        <v>15</v>
      </c>
      <c r="J11" s="14" t="s">
        <v>16</v>
      </c>
      <c r="K11" s="14" t="s">
        <v>17</v>
      </c>
      <c r="L11" s="14" t="s">
        <v>18</v>
      </c>
      <c r="M11" s="14" t="s">
        <v>19</v>
      </c>
      <c r="N11" s="14" t="s">
        <v>20</v>
      </c>
      <c r="O11" s="39"/>
      <c r="P11" s="39"/>
      <c r="Q11" s="39"/>
      <c r="R11" s="87"/>
    </row>
    <row r="12" spans="1:20" ht="200.1" customHeight="1" x14ac:dyDescent="0.25">
      <c r="A12" s="19" t="s">
        <v>36</v>
      </c>
      <c r="B12" s="20" t="str">
        <f>IF(ISNA(VLOOKUP($B$10,BDD_F,3,0)),"",VLOOKUP($B$10,BDD_F,3,0))</f>
        <v>xxx</v>
      </c>
      <c r="C12" s="21"/>
      <c r="D12" s="33" t="s">
        <v>70</v>
      </c>
      <c r="E12" s="33" t="s">
        <v>74</v>
      </c>
      <c r="F12" s="33" t="s">
        <v>71</v>
      </c>
      <c r="G12" s="37" t="s">
        <v>65</v>
      </c>
      <c r="H12" s="33" t="s">
        <v>72</v>
      </c>
      <c r="I12" s="33" t="s">
        <v>73</v>
      </c>
      <c r="J12" s="33" t="s">
        <v>108</v>
      </c>
      <c r="K12" s="34" t="s">
        <v>111</v>
      </c>
      <c r="L12" s="34" t="s">
        <v>110</v>
      </c>
      <c r="M12" s="36" t="s">
        <v>75</v>
      </c>
      <c r="N12" s="36" t="s">
        <v>76</v>
      </c>
      <c r="O12" s="40"/>
      <c r="P12" s="40"/>
      <c r="Q12" s="40"/>
      <c r="R12" s="87"/>
    </row>
    <row r="13" spans="1:20" ht="30" customHeight="1" x14ac:dyDescent="0.25">
      <c r="A13" s="22"/>
      <c r="B13" s="23"/>
      <c r="C13" s="21"/>
      <c r="D13" s="63">
        <f>IF(ISNA(VLOOKUP($B$10,BDD_F,4,0)),"",VLOOKUP($B$10,BDD_F,4,0))</f>
        <v>1</v>
      </c>
      <c r="E13" s="63">
        <f>IF(ISNA(VLOOKUP($B$10,BDD_F,5,0)),"",VLOOKUP($B$10,BDD_F,5,0))</f>
        <v>2</v>
      </c>
      <c r="F13" s="63">
        <f>IF(ISNA(VLOOKUP($B$10,BDD_F,6,0)),"",VLOOKUP($B$10,BDD_F,6,0))</f>
        <v>3</v>
      </c>
      <c r="G13" s="63">
        <f>IF(ISNA(VLOOKUP($B$10,BDD_F,7,0)),"",VLOOKUP($B$10,BDD_F,7,0))</f>
        <v>80</v>
      </c>
      <c r="H13" s="63">
        <f>IF(ISNA(VLOOKUP($B$10,BDD_F,8,0)),"",VLOOKUP($B$10,BDD_F,8,0))</f>
        <v>4</v>
      </c>
      <c r="I13" s="63">
        <f>IF(ISNA(VLOOKUP($B$10,BDD_F,9,0)),"",VLOOKUP($B$10,BDD_F,9,0))</f>
        <v>5</v>
      </c>
      <c r="J13" s="63">
        <f>IF(ISNA(VLOOKUP($B$10,BDD_F,10,0)),"",VLOOKUP($B$10,BDD_F,10,0))</f>
        <v>3.5</v>
      </c>
      <c r="K13" s="63">
        <f>IF(ISNA(VLOOKUP($B$10,BDD_F,11,0)),"",VLOOKUP($B$10,BDD_F,11,0))</f>
        <v>1</v>
      </c>
      <c r="L13" s="63">
        <f>IF(ISNA(VLOOKUP($B$10,BDD_F,12,0)),"",VLOOKUP($B$10,BDD_F,12,0))</f>
        <v>2</v>
      </c>
      <c r="M13" s="63">
        <f>IF(ISNA(VLOOKUP($B$10,BDD_F,13,0)),"",VLOOKUP($B$10,BDD_F,13,0))</f>
        <v>5</v>
      </c>
      <c r="N13" s="64">
        <f>IF(ISNA(VLOOKUP($B$10,BDD_F,14,0)),"",VLOOKUP($B$10,BDD_F,14,0))</f>
        <v>0</v>
      </c>
      <c r="O13" s="65"/>
      <c r="P13" s="65"/>
      <c r="Q13" s="65"/>
      <c r="R13" s="66">
        <f>IF(ISERROR(SUM(D13:N13)-G13),"",SUM(D13:N13)-G13)</f>
        <v>26.5</v>
      </c>
    </row>
    <row r="14" spans="1:20" x14ac:dyDescent="0.25">
      <c r="A14" s="22"/>
      <c r="B14" s="23"/>
      <c r="C14" s="21"/>
      <c r="D14" s="79" t="s">
        <v>23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20" ht="30" customHeight="1" x14ac:dyDescent="0.25">
      <c r="A15" s="22"/>
      <c r="B15" s="23"/>
      <c r="C15" s="21"/>
      <c r="D15" s="80" t="s">
        <v>34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4" t="s">
        <v>42</v>
      </c>
      <c r="Q15" s="35" t="s">
        <v>64</v>
      </c>
      <c r="R15" s="87" t="s">
        <v>62</v>
      </c>
    </row>
    <row r="16" spans="1:20" x14ac:dyDescent="0.25">
      <c r="A16" s="22"/>
      <c r="B16" s="23"/>
      <c r="C16" s="21"/>
      <c r="D16" s="16" t="s">
        <v>24</v>
      </c>
      <c r="E16" s="16" t="s">
        <v>25</v>
      </c>
      <c r="F16" s="16" t="s">
        <v>26</v>
      </c>
      <c r="G16" s="16" t="s">
        <v>27</v>
      </c>
      <c r="H16" s="16" t="s">
        <v>28</v>
      </c>
      <c r="I16" s="16" t="s">
        <v>29</v>
      </c>
      <c r="J16" s="16" t="s">
        <v>30</v>
      </c>
      <c r="K16" s="16" t="s">
        <v>31</v>
      </c>
      <c r="L16" s="16" t="s">
        <v>32</v>
      </c>
      <c r="M16" s="16" t="s">
        <v>33</v>
      </c>
      <c r="N16" s="16" t="s">
        <v>43</v>
      </c>
      <c r="O16" s="16" t="s">
        <v>44</v>
      </c>
      <c r="P16" s="16" t="s">
        <v>45</v>
      </c>
      <c r="Q16" s="16" t="s">
        <v>46</v>
      </c>
      <c r="R16" s="87"/>
    </row>
    <row r="17" spans="1:18" ht="200.1" customHeight="1" x14ac:dyDescent="0.25">
      <c r="A17" s="22"/>
      <c r="B17" s="23"/>
      <c r="C17" s="21"/>
      <c r="D17" s="33" t="s">
        <v>77</v>
      </c>
      <c r="E17" s="33" t="s">
        <v>78</v>
      </c>
      <c r="F17" s="33" t="s">
        <v>79</v>
      </c>
      <c r="G17" s="33" t="s">
        <v>80</v>
      </c>
      <c r="H17" s="33" t="s">
        <v>81</v>
      </c>
      <c r="I17" s="33" t="s">
        <v>89</v>
      </c>
      <c r="J17" s="33" t="s">
        <v>82</v>
      </c>
      <c r="K17" s="33" t="s">
        <v>90</v>
      </c>
      <c r="L17" s="33" t="s">
        <v>83</v>
      </c>
      <c r="M17" s="33" t="s">
        <v>84</v>
      </c>
      <c r="N17" s="33" t="s">
        <v>85</v>
      </c>
      <c r="O17" s="33" t="s">
        <v>86</v>
      </c>
      <c r="P17" s="33" t="s">
        <v>87</v>
      </c>
      <c r="Q17" s="33" t="s">
        <v>88</v>
      </c>
      <c r="R17" s="88"/>
    </row>
    <row r="18" spans="1:18" ht="30" customHeight="1" x14ac:dyDescent="0.25">
      <c r="A18" s="24"/>
      <c r="B18" s="25"/>
      <c r="C18" s="26"/>
      <c r="D18" s="63">
        <f>IF(ISNA(VLOOKUP($B$10,BDD_M,4,0)),"",VLOOKUP($B$10,BDD_M,4,0))</f>
        <v>1</v>
      </c>
      <c r="E18" s="63">
        <f>IF(ISNA(VLOOKUP($B$10,BDD_M,5,0)),"",VLOOKUP($B$10,BDD_M,5,0))</f>
        <v>2</v>
      </c>
      <c r="F18" s="63">
        <f>IF(ISNA(VLOOKUP($B$10,BDD_M,6,0)),"",VLOOKUP($B$10,BDD_M,6,0))</f>
        <v>1</v>
      </c>
      <c r="G18" s="63">
        <f>IF(ISNA(VLOOKUP($B$10,BDD_M,7,0)),"",VLOOKUP($B$10,BDD_M,7,0))</f>
        <v>1</v>
      </c>
      <c r="H18" s="63">
        <f>IF(ISNA(VLOOKUP($B$10,BDD_M,8,0)),"",VLOOKUP($B$10,BDD_M,8,0))</f>
        <v>1</v>
      </c>
      <c r="I18" s="63">
        <f>IF(ISNA(VLOOKUP($B$10,BDD_M,9,0)),"",VLOOKUP($B$10,BDD_M,9,0))</f>
        <v>3</v>
      </c>
      <c r="J18" s="63">
        <f>IF(ISNA(VLOOKUP($B$10,BDD_M,10,0)),"",VLOOKUP($B$10,BDD_M,10,0))</f>
        <v>3</v>
      </c>
      <c r="K18" s="63">
        <f>IF(ISNA(VLOOKUP($B$10,BDD_M,11,0)),"",VLOOKUP($B$10,BDD_M,11,0))</f>
        <v>3</v>
      </c>
      <c r="L18" s="63">
        <f>IF(ISNA(VLOOKUP($B$10,BDD_M,12,0)),"",VLOOKUP($B$10,BDD_M,12,0))</f>
        <v>1</v>
      </c>
      <c r="M18" s="63">
        <f>IF(ISNA(VLOOKUP($B$10,BDD_M,13,0)),"",VLOOKUP($B$10,BDD_M,13,0))</f>
        <v>1</v>
      </c>
      <c r="N18" s="63">
        <f>IF(ISNA(VLOOKUP($B$10,BDD_M,14,0)),"",VLOOKUP($B$10,BDD_M,14,0))</f>
        <v>1</v>
      </c>
      <c r="O18" s="63">
        <f>IF(ISNA(VLOOKUP($B$10,BDD_M,15,0)),"",VLOOKUP($B$10,BDD_M,15,0))</f>
        <v>3</v>
      </c>
      <c r="P18" s="63">
        <f>IF(ISNA(VLOOKUP($B$10,BDD_M,16,0)),"",VLOOKUP($B$10,BDD_M,16,0))</f>
        <v>4</v>
      </c>
      <c r="Q18" s="63">
        <f>IF(ISNA(VLOOKUP($B$10,BDD_M,17,0)),"",VLOOKUP($B$10,BDD_M,17,0))</f>
        <v>0</v>
      </c>
      <c r="R18" s="66">
        <f>IF(ISERROR(SUM(D18:Q18)),"",SUM(D18:Q18))</f>
        <v>25</v>
      </c>
    </row>
    <row r="19" spans="1:18" ht="30" customHeight="1" x14ac:dyDescent="0.25">
      <c r="A19" s="53"/>
      <c r="B19" s="53"/>
      <c r="C19" s="53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4"/>
    </row>
    <row r="77" ht="15" customHeight="1" x14ac:dyDescent="0.25"/>
    <row r="84" ht="21" customHeight="1" x14ac:dyDescent="0.25"/>
  </sheetData>
  <sheetProtection sheet="1" objects="1" scenarios="1" selectLockedCells="1"/>
  <mergeCells count="11">
    <mergeCell ref="D10:G10"/>
    <mergeCell ref="I10:N10"/>
    <mergeCell ref="D14:R14"/>
    <mergeCell ref="R15:R17"/>
    <mergeCell ref="R10:R12"/>
    <mergeCell ref="D15:O15"/>
    <mergeCell ref="R1:R2"/>
    <mergeCell ref="A6:R6"/>
    <mergeCell ref="A7:R7"/>
    <mergeCell ref="A9:C9"/>
    <mergeCell ref="D9:R9"/>
  </mergeCells>
  <conditionalFormatting sqref="D18:Q76">
    <cfRule type="cellIs" dxfId="2" priority="3" operator="equal">
      <formula>0</formula>
    </cfRule>
  </conditionalFormatting>
  <conditionalFormatting sqref="D13">
    <cfRule type="cellIs" dxfId="1" priority="2" operator="equal">
      <formula>0</formula>
    </cfRule>
  </conditionalFormatting>
  <conditionalFormatting sqref="E13:Q13">
    <cfRule type="cellIs" dxfId="0" priority="1" operator="equal">
      <formula>0</formula>
    </cfRule>
  </conditionalFormatting>
  <dataValidations count="1">
    <dataValidation type="list" allowBlank="1" showInputMessage="1" showErrorMessage="1" sqref="T2">
      <formula1>Liste_eleves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60" zoomScaleNormal="70" workbookViewId="0">
      <selection activeCell="R24" sqref="R24"/>
    </sheetView>
  </sheetViews>
  <sheetFormatPr baseColWidth="10" defaultRowHeight="15" x14ac:dyDescent="0.25"/>
  <cols>
    <col min="2" max="2" width="14.5703125" bestFit="1" customWidth="1"/>
    <col min="3" max="3" width="14" bestFit="1" customWidth="1"/>
    <col min="4" max="4" width="20.7109375" bestFit="1" customWidth="1"/>
  </cols>
  <sheetData/>
  <sheetProtection password="C05B" sheet="1" objects="1" scenarios="1" selectLockedCells="1" selectUnlockedCells="1"/>
  <pageMargins left="0.7" right="0.7" top="0.75" bottom="0.75" header="0.3" footer="0.3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3" sqref="D13"/>
    </sheetView>
  </sheetViews>
  <sheetFormatPr baseColWidth="10" defaultRowHeight="15" x14ac:dyDescent="0.25"/>
  <sheetData>
    <row r="1" spans="1:4" x14ac:dyDescent="0.25">
      <c r="A1" s="45" t="str">
        <f>'egpa récap élève'!B10</f>
        <v>EXEMPLE</v>
      </c>
      <c r="B1" s="89" t="s">
        <v>93</v>
      </c>
      <c r="C1" s="90" t="s">
        <v>94</v>
      </c>
      <c r="D1" s="91" t="s">
        <v>95</v>
      </c>
    </row>
    <row r="2" spans="1:4" x14ac:dyDescent="0.25">
      <c r="A2" s="45" t="str">
        <f>'egpa récap élève'!B11</f>
        <v>Exemple</v>
      </c>
      <c r="B2" s="89"/>
      <c r="C2" s="90"/>
      <c r="D2" s="91"/>
    </row>
    <row r="3" spans="1:4" x14ac:dyDescent="0.25">
      <c r="A3" s="46" t="s">
        <v>96</v>
      </c>
      <c r="B3" s="47">
        <f>'egpa récap élève'!G13</f>
        <v>80</v>
      </c>
      <c r="C3" s="47">
        <v>70</v>
      </c>
      <c r="D3" s="47">
        <v>50</v>
      </c>
    </row>
    <row r="4" spans="1:4" x14ac:dyDescent="0.25">
      <c r="A4" s="46" t="s">
        <v>98</v>
      </c>
      <c r="B4" s="47">
        <f>B3</f>
        <v>80</v>
      </c>
      <c r="C4" s="47">
        <f>C3</f>
        <v>70</v>
      </c>
      <c r="D4" s="47">
        <f>D3</f>
        <v>50</v>
      </c>
    </row>
    <row r="5" spans="1:4" x14ac:dyDescent="0.25">
      <c r="A5" s="48" t="s">
        <v>6</v>
      </c>
      <c r="B5" s="49">
        <f>'egpa récap élève'!R13</f>
        <v>26.5</v>
      </c>
      <c r="C5" s="49">
        <v>35</v>
      </c>
      <c r="D5" s="49">
        <v>30</v>
      </c>
    </row>
    <row r="6" spans="1:4" x14ac:dyDescent="0.25">
      <c r="A6" s="50" t="s">
        <v>97</v>
      </c>
      <c r="B6" s="51">
        <f>'egpa récap élève'!R18</f>
        <v>25</v>
      </c>
      <c r="C6" s="51">
        <v>35</v>
      </c>
      <c r="D6" s="51">
        <v>30</v>
      </c>
    </row>
  </sheetData>
  <mergeCells count="3">
    <mergeCell ref="B1:B2"/>
    <mergeCell ref="C1:C2"/>
    <mergeCell ref="D1:D2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mode d'emploi</vt:lpstr>
      <vt:lpstr>egpa récap F</vt:lpstr>
      <vt:lpstr>egpa récap M</vt:lpstr>
      <vt:lpstr>egpa récap élève</vt:lpstr>
      <vt:lpstr>graphiques</vt:lpstr>
      <vt:lpstr>données graphique</vt:lpstr>
      <vt:lpstr>BDD_F</vt:lpstr>
      <vt:lpstr>BDD_M</vt:lpstr>
      <vt:lpstr>Liste_eleves</vt:lpstr>
      <vt:lpstr>'egpa récap élève'!Zone_d_impression</vt:lpstr>
      <vt:lpstr>'egpa récap F'!Zone_d_impression</vt:lpstr>
      <vt:lpstr>'egpa récap M'!Zone_d_impression</vt:lpstr>
      <vt:lpstr>graphiques!Zone_d_impression</vt:lpstr>
      <vt:lpstr>'mode d''emploi'!Zone_d_impression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SCHILDKNECHT</dc:creator>
  <cp:lastModifiedBy>Direction</cp:lastModifiedBy>
  <cp:lastPrinted>2023-05-10T07:48:06Z</cp:lastPrinted>
  <dcterms:created xsi:type="dcterms:W3CDTF">2016-12-07T20:31:19Z</dcterms:created>
  <dcterms:modified xsi:type="dcterms:W3CDTF">2023-06-12T12:38:27Z</dcterms:modified>
</cp:coreProperties>
</file>